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880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marcelinahalada</author>
    <author>mlelinska</author>
  </authors>
  <commentList>
    <comment ref="E35" authorId="0">
      <text>
        <r>
          <rPr>
            <b/>
            <sz val="8"/>
            <rFont val="Tahoma"/>
            <family val="2"/>
          </rPr>
          <t>marcelinahalada:</t>
        </r>
        <r>
          <rPr>
            <sz val="8"/>
            <rFont val="Tahoma"/>
            <family val="2"/>
          </rPr>
          <t xml:space="preserve">
IP planuje wykorzystać wolne środki z Poddziałania 8.1.4 (466.487,44 PLN) w ramach Poddziałania 8.2.2. Stąd planowana suma na Działaniu 8.2 jest wyższa od alokacji przewidzianej na Działanie 8.2 w SzOP. </t>
        </r>
      </text>
    </comment>
    <comment ref="E37" authorId="0">
      <text>
        <r>
          <rPr>
            <b/>
            <sz val="8"/>
            <rFont val="Tahoma"/>
            <family val="2"/>
          </rPr>
          <t>marcelinahalada:</t>
        </r>
        <r>
          <rPr>
            <sz val="8"/>
            <rFont val="Tahoma"/>
            <family val="2"/>
          </rPr>
          <t xml:space="preserve">
IP planuje przesunąć środki w wysokości ok. 3,8 mln PLN z Poddziałania 8.2.2 do Poddziałania 8.2.1 celem sfinansowania konkursu PNAR w 2012 r. </t>
        </r>
      </text>
    </comment>
    <comment ref="D39" authorId="1">
      <text>
        <r>
          <rPr>
            <b/>
            <sz val="8"/>
            <rFont val="Tahoma"/>
            <family val="2"/>
          </rPr>
          <t>mlelinska:</t>
        </r>
        <r>
          <rPr>
            <sz val="8"/>
            <rFont val="Tahoma"/>
            <family val="2"/>
          </rPr>
          <t xml:space="preserve">
IP po dokonaniu analizy wskaźników dot. priorytetu VIII rozważa realokację środków z poddziałania 8.1.1 na poddziałania 8.1.2 i 8.2.1</t>
        </r>
      </text>
    </comment>
    <comment ref="E47" authorId="1">
      <text>
        <r>
          <rPr>
            <b/>
            <sz val="8"/>
            <rFont val="Tahoma"/>
            <family val="2"/>
          </rPr>
          <t>mlelinska:</t>
        </r>
        <r>
          <rPr>
            <sz val="8"/>
            <rFont val="Tahoma"/>
            <family val="2"/>
          </rPr>
          <t xml:space="preserve">
Konraktacja 2013 dla działania 8.2 została pomniejszona o 4 500 000 wcześniej realokowane do działania 6.1</t>
        </r>
      </text>
    </comment>
  </commentList>
</comments>
</file>

<file path=xl/sharedStrings.xml><?xml version="1.0" encoding="utf-8"?>
<sst xmlns="http://schemas.openxmlformats.org/spreadsheetml/2006/main" count="108" uniqueCount="34">
  <si>
    <t>Priorytet VIII</t>
  </si>
  <si>
    <t>Działanie 8.1</t>
  </si>
  <si>
    <t>Poddziałanie 8.1.1</t>
  </si>
  <si>
    <t>Poddziałanie 8.1.2</t>
  </si>
  <si>
    <t>Poddziałanie 8.1.3</t>
  </si>
  <si>
    <t>Poddziałanie 8.1.4</t>
  </si>
  <si>
    <t>Działanie 8.2</t>
  </si>
  <si>
    <t>Poddziałanie 8.2.1</t>
  </si>
  <si>
    <t>Poddziałanie 8.2.2</t>
  </si>
  <si>
    <r>
      <t xml:space="preserve">Alokacja w EUR </t>
    </r>
    <r>
      <rPr>
        <sz val="10"/>
        <rFont val="Arial"/>
        <family val="2"/>
      </rPr>
      <t>(ogółem)</t>
    </r>
  </si>
  <si>
    <r>
      <t xml:space="preserve">Alokacja w PLN </t>
    </r>
    <r>
      <rPr>
        <sz val="10"/>
        <rFont val="Arial"/>
        <family val="2"/>
      </rPr>
      <t>(ogółem)</t>
    </r>
  </si>
  <si>
    <t>Województwo:</t>
  </si>
  <si>
    <t>Kontraktacja przewidziana na rok 2013</t>
  </si>
  <si>
    <r>
      <t xml:space="preserve">Planowana kontraktacja do końca 2012 </t>
    </r>
    <r>
      <rPr>
        <i/>
        <sz val="10"/>
        <rFont val="Arial"/>
        <family val="2"/>
      </rPr>
      <t>(od początku realizacji działania)</t>
    </r>
  </si>
  <si>
    <t>woj. lubelskie</t>
  </si>
  <si>
    <t>woj. podlaskie</t>
  </si>
  <si>
    <t>Planowana kontraktacja w 2013 r. wynikająca z konkursów ogłoszonych w 2012 r. (PLN)*</t>
  </si>
  <si>
    <t>Pozostała alokacja na konkursy ogłoszone w roku 2013 i kontraktowane w roku 2013</t>
  </si>
  <si>
    <t>Planowana kontraktacja do końca 2012 (od początku realizacji działania) na stan 29.02.2012 rok</t>
  </si>
  <si>
    <t>woj. mazowieckie</t>
  </si>
  <si>
    <t>woj. zachodniopomorskie</t>
  </si>
  <si>
    <r>
      <t xml:space="preserve">Planowana kontraktacja do końca 2012 </t>
    </r>
    <r>
      <rPr>
        <i/>
        <sz val="10"/>
        <rFont val="Arial"/>
        <family val="2"/>
      </rPr>
      <t>(od początku realizacji działania) w PLN</t>
    </r>
  </si>
  <si>
    <t>woj. świętokrzyskie</t>
  </si>
  <si>
    <t>woj. wielkopolskie</t>
  </si>
  <si>
    <t>POLSKA</t>
  </si>
  <si>
    <t>woj. małopolskie</t>
  </si>
  <si>
    <t>woj. dolnośląskie</t>
  </si>
  <si>
    <t>woj. lubuskie</t>
  </si>
  <si>
    <t>woj. warmińsko-mazurskie</t>
  </si>
  <si>
    <t>woj. śląskie</t>
  </si>
  <si>
    <t>woj. opolskie</t>
  </si>
  <si>
    <r>
      <t xml:space="preserve">Planowana kontraktacja do końca 2012               </t>
    </r>
    <r>
      <rPr>
        <i/>
        <sz val="10"/>
        <rFont val="Arial"/>
        <family val="2"/>
      </rPr>
      <t>(od początku realizacji działania)</t>
    </r>
  </si>
  <si>
    <t>woj. pomorskie</t>
  </si>
  <si>
    <t>Zał. 2 Plan kontraktacji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</si>
</sst>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.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horizontal="left" vertical="center"/>
    </xf>
    <xf numFmtId="3" fontId="2" fillId="33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43" fillId="0" borderId="13" xfId="0" applyNumberFormat="1" applyFont="1" applyBorder="1" applyAlignment="1">
      <alignment/>
    </xf>
    <xf numFmtId="3" fontId="44" fillId="0" borderId="13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3" fontId="44" fillId="0" borderId="15" xfId="0" applyNumberFormat="1" applyFont="1" applyBorder="1" applyAlignment="1">
      <alignment/>
    </xf>
    <xf numFmtId="3" fontId="43" fillId="0" borderId="16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3" fontId="2" fillId="31" borderId="18" xfId="0" applyNumberFormat="1" applyFont="1" applyFill="1" applyBorder="1" applyAlignment="1">
      <alignment horizontal="right" vertical="center" wrapText="1"/>
    </xf>
    <xf numFmtId="3" fontId="2" fillId="31" borderId="12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2" fillId="33" borderId="20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 wrapText="1"/>
    </xf>
    <xf numFmtId="3" fontId="2" fillId="33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0" fontId="44" fillId="0" borderId="15" xfId="0" applyFont="1" applyBorder="1" applyAlignment="1">
      <alignment/>
    </xf>
    <xf numFmtId="3" fontId="44" fillId="0" borderId="11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2" fillId="31" borderId="22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4" fontId="44" fillId="0" borderId="14" xfId="0" applyNumberFormat="1" applyFont="1" applyBorder="1" applyAlignment="1">
      <alignment/>
    </xf>
    <xf numFmtId="0" fontId="44" fillId="0" borderId="0" xfId="0" applyFont="1" applyAlignment="1">
      <alignment/>
    </xf>
    <xf numFmtId="3" fontId="2" fillId="33" borderId="24" xfId="0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166" fontId="2" fillId="33" borderId="11" xfId="42" applyNumberFormat="1" applyFont="1" applyFill="1" applyBorder="1" applyAlignment="1">
      <alignment horizontal="right" vertical="center"/>
    </xf>
    <xf numFmtId="166" fontId="43" fillId="0" borderId="16" xfId="42" applyNumberFormat="1" applyFont="1" applyBorder="1" applyAlignment="1">
      <alignment/>
    </xf>
    <xf numFmtId="166" fontId="43" fillId="0" borderId="13" xfId="42" applyNumberFormat="1" applyFont="1" applyBorder="1" applyAlignment="1">
      <alignment/>
    </xf>
    <xf numFmtId="166" fontId="44" fillId="0" borderId="16" xfId="42" applyNumberFormat="1" applyFont="1" applyBorder="1" applyAlignment="1">
      <alignment/>
    </xf>
    <xf numFmtId="166" fontId="44" fillId="0" borderId="13" xfId="42" applyNumberFormat="1" applyFont="1" applyBorder="1" applyAlignment="1">
      <alignment/>
    </xf>
    <xf numFmtId="166" fontId="44" fillId="0" borderId="17" xfId="42" applyNumberFormat="1" applyFont="1" applyBorder="1" applyAlignment="1">
      <alignment/>
    </xf>
    <xf numFmtId="166" fontId="44" fillId="0" borderId="14" xfId="42" applyNumberFormat="1" applyFont="1" applyBorder="1" applyAlignment="1">
      <alignment/>
    </xf>
    <xf numFmtId="166" fontId="2" fillId="33" borderId="16" xfId="42" applyNumberFormat="1" applyFont="1" applyFill="1" applyBorder="1" applyAlignment="1">
      <alignment vertical="center"/>
    </xf>
    <xf numFmtId="166" fontId="43" fillId="0" borderId="16" xfId="42" applyNumberFormat="1" applyFont="1" applyBorder="1" applyAlignment="1">
      <alignment/>
    </xf>
    <xf numFmtId="166" fontId="44" fillId="0" borderId="16" xfId="42" applyNumberFormat="1" applyFont="1" applyBorder="1" applyAlignment="1">
      <alignment/>
    </xf>
    <xf numFmtId="166" fontId="44" fillId="0" borderId="17" xfId="42" applyNumberFormat="1" applyFont="1" applyBorder="1" applyAlignment="1">
      <alignment/>
    </xf>
    <xf numFmtId="3" fontId="2" fillId="33" borderId="25" xfId="0" applyNumberFormat="1" applyFont="1" applyFill="1" applyBorder="1" applyAlignment="1">
      <alignment horizontal="right" vertical="center"/>
    </xf>
    <xf numFmtId="166" fontId="6" fillId="0" borderId="11" xfId="0" applyNumberFormat="1" applyFont="1" applyFill="1" applyBorder="1" applyAlignment="1">
      <alignment horizontal="right" vertical="center" wrapText="1"/>
    </xf>
    <xf numFmtId="166" fontId="44" fillId="0" borderId="11" xfId="42" applyNumberFormat="1" applyFont="1" applyBorder="1" applyAlignment="1">
      <alignment/>
    </xf>
    <xf numFmtId="166" fontId="44" fillId="0" borderId="21" xfId="42" applyNumberFormat="1" applyFont="1" applyBorder="1" applyAlignment="1">
      <alignment/>
    </xf>
    <xf numFmtId="166" fontId="2" fillId="33" borderId="24" xfId="0" applyNumberFormat="1" applyFont="1" applyFill="1" applyBorder="1" applyAlignment="1">
      <alignment horizontal="right"/>
    </xf>
    <xf numFmtId="166" fontId="2" fillId="34" borderId="13" xfId="42" applyNumberFormat="1" applyFont="1" applyFill="1" applyBorder="1" applyAlignment="1">
      <alignment horizontal="right" vertical="center"/>
    </xf>
    <xf numFmtId="3" fontId="9" fillId="0" borderId="16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4" fontId="3" fillId="0" borderId="26" xfId="0" applyNumberFormat="1" applyFont="1" applyBorder="1" applyAlignment="1">
      <alignment horizontal="lef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left" vertical="center"/>
    </xf>
    <xf numFmtId="0" fontId="44" fillId="0" borderId="30" xfId="0" applyFont="1" applyBorder="1" applyAlignment="1">
      <alignment/>
    </xf>
    <xf numFmtId="0" fontId="44" fillId="0" borderId="31" xfId="0" applyFont="1" applyBorder="1" applyAlignment="1">
      <alignment/>
    </xf>
    <xf numFmtId="166" fontId="43" fillId="0" borderId="11" xfId="42" applyNumberFormat="1" applyFont="1" applyBorder="1" applyAlignment="1">
      <alignment/>
    </xf>
    <xf numFmtId="166" fontId="44" fillId="0" borderId="11" xfId="42" applyNumberFormat="1" applyFont="1" applyBorder="1" applyAlignment="1">
      <alignment/>
    </xf>
    <xf numFmtId="166" fontId="44" fillId="0" borderId="21" xfId="42" applyNumberFormat="1" applyFont="1" applyBorder="1" applyAlignment="1">
      <alignment/>
    </xf>
    <xf numFmtId="3" fontId="2" fillId="35" borderId="20" xfId="0" applyNumberFormat="1" applyFont="1" applyFill="1" applyBorder="1" applyAlignment="1">
      <alignment horizontal="center" vertical="center" wrapText="1"/>
    </xf>
    <xf numFmtId="3" fontId="2" fillId="35" borderId="21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34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3" fontId="2" fillId="13" borderId="22" xfId="0" applyNumberFormat="1" applyFont="1" applyFill="1" applyBorder="1" applyAlignment="1">
      <alignment horizontal="center" vertical="center" wrapText="1"/>
    </xf>
    <xf numFmtId="3" fontId="2" fillId="13" borderId="16" xfId="0" applyNumberFormat="1" applyFont="1" applyFill="1" applyBorder="1" applyAlignment="1">
      <alignment horizontal="center" vertical="center" wrapText="1"/>
    </xf>
    <xf numFmtId="3" fontId="2" fillId="13" borderId="12" xfId="0" applyNumberFormat="1" applyFont="1" applyFill="1" applyBorder="1" applyAlignment="1">
      <alignment horizontal="center" vertical="center" wrapText="1"/>
    </xf>
    <xf numFmtId="3" fontId="2" fillId="13" borderId="13" xfId="0" applyNumberFormat="1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/>
    </xf>
    <xf numFmtId="3" fontId="2" fillId="35" borderId="36" xfId="0" applyNumberFormat="1" applyFont="1" applyFill="1" applyBorder="1" applyAlignment="1">
      <alignment horizontal="center" vertical="center" wrapText="1"/>
    </xf>
    <xf numFmtId="3" fontId="2" fillId="35" borderId="23" xfId="0" applyNumberFormat="1" applyFont="1" applyFill="1" applyBorder="1" applyAlignment="1">
      <alignment horizontal="center" vertical="center" wrapText="1"/>
    </xf>
    <xf numFmtId="3" fontId="2" fillId="35" borderId="16" xfId="0" applyNumberFormat="1" applyFont="1" applyFill="1" applyBorder="1" applyAlignment="1">
      <alignment horizontal="center" vertical="center" wrapText="1"/>
    </xf>
    <xf numFmtId="3" fontId="2" fillId="35" borderId="13" xfId="0" applyNumberFormat="1" applyFont="1" applyFill="1" applyBorder="1" applyAlignment="1">
      <alignment horizontal="center" vertical="center" wrapText="1"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3" fontId="2" fillId="35" borderId="40" xfId="0" applyNumberFormat="1" applyFont="1" applyFill="1" applyBorder="1" applyAlignment="1">
      <alignment horizontal="center" vertical="center" wrapText="1"/>
    </xf>
    <xf numFmtId="3" fontId="2" fillId="35" borderId="41" xfId="0" applyNumberFormat="1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3">
      <selection activeCell="B7" sqref="B7"/>
    </sheetView>
  </sheetViews>
  <sheetFormatPr defaultColWidth="8.796875" defaultRowHeight="14.25"/>
  <cols>
    <col min="1" max="1" width="20.69921875" style="0" customWidth="1"/>
    <col min="2" max="2" width="24.09765625" style="0" customWidth="1"/>
    <col min="3" max="3" width="18.8984375" style="0" customWidth="1"/>
    <col min="4" max="4" width="23" style="0" customWidth="1"/>
    <col min="5" max="5" width="20.3984375" style="0" customWidth="1"/>
    <col min="6" max="6" width="17.19921875" style="0" customWidth="1"/>
    <col min="7" max="7" width="13" style="0" customWidth="1"/>
    <col min="8" max="8" width="18.19921875" style="0" customWidth="1"/>
    <col min="9" max="9" width="11.8984375" style="0" customWidth="1"/>
    <col min="10" max="10" width="20.59765625" style="0" customWidth="1"/>
    <col min="11" max="11" width="13.59765625" style="0" customWidth="1"/>
    <col min="12" max="12" width="13" style="0" customWidth="1"/>
    <col min="13" max="13" width="12.8984375" style="0" customWidth="1"/>
    <col min="14" max="14" width="15.69921875" style="0" customWidth="1"/>
    <col min="15" max="15" width="14.59765625" style="0" customWidth="1"/>
  </cols>
  <sheetData>
    <row r="1" ht="15" thickBot="1">
      <c r="A1" t="s">
        <v>33</v>
      </c>
    </row>
    <row r="2" spans="1:6" ht="15" customHeight="1" thickBot="1">
      <c r="A2" s="47"/>
      <c r="B2" s="98" t="s">
        <v>24</v>
      </c>
      <c r="C2" s="99"/>
      <c r="D2" s="83" t="s">
        <v>19</v>
      </c>
      <c r="E2" s="91"/>
      <c r="F2" s="84"/>
    </row>
    <row r="3" spans="1:6" ht="14.25" customHeight="1">
      <c r="A3" s="102" t="s">
        <v>11</v>
      </c>
      <c r="B3" s="81" t="s">
        <v>9</v>
      </c>
      <c r="C3" s="81" t="s">
        <v>10</v>
      </c>
      <c r="D3" s="92" t="s">
        <v>18</v>
      </c>
      <c r="E3" s="81" t="s">
        <v>16</v>
      </c>
      <c r="F3" s="92" t="s">
        <v>17</v>
      </c>
    </row>
    <row r="4" spans="1:6" ht="48.75" customHeight="1" thickBot="1">
      <c r="A4" s="103"/>
      <c r="B4" s="82"/>
      <c r="C4" s="82"/>
      <c r="D4" s="93"/>
      <c r="E4" s="82"/>
      <c r="F4" s="93"/>
    </row>
    <row r="5" spans="1:6" ht="14.25">
      <c r="A5" s="1" t="s">
        <v>0</v>
      </c>
      <c r="B5" s="26">
        <v>1640087224</v>
      </c>
      <c r="C5" s="26">
        <v>6853596491.651199</v>
      </c>
      <c r="D5" s="39">
        <f>D6+D11</f>
        <v>764316317.77</v>
      </c>
      <c r="E5" s="19">
        <f>E6+E11</f>
        <v>25000000</v>
      </c>
      <c r="F5" s="20">
        <v>30512768.625017002</v>
      </c>
    </row>
    <row r="6" spans="1:6" ht="14.25">
      <c r="A6" s="3" t="s">
        <v>1</v>
      </c>
      <c r="B6" s="4">
        <v>1337163824</v>
      </c>
      <c r="C6" s="27">
        <v>5587740187.7312</v>
      </c>
      <c r="D6" s="40">
        <f>D7+D8+D9+D10</f>
        <v>651740548.9599999</v>
      </c>
      <c r="E6" s="21">
        <f>E7+E8+E9+E10</f>
        <v>25000000</v>
      </c>
      <c r="F6" s="22">
        <v>6512768.625017002</v>
      </c>
    </row>
    <row r="7" spans="1:6" ht="14.25">
      <c r="A7" s="5" t="s">
        <v>2</v>
      </c>
      <c r="B7" s="6">
        <v>981399785</v>
      </c>
      <c r="C7" s="28">
        <v>4101073421.558</v>
      </c>
      <c r="D7" s="41">
        <f>392560895.07+36953857+42000000</f>
        <v>471514752.07</v>
      </c>
      <c r="E7" s="23">
        <v>12000000</v>
      </c>
      <c r="F7" s="24">
        <v>6512768.477260411</v>
      </c>
    </row>
    <row r="8" spans="1:6" ht="14.25">
      <c r="A8" s="5" t="s">
        <v>3</v>
      </c>
      <c r="B8" s="6">
        <v>317181759</v>
      </c>
      <c r="C8" s="28">
        <v>1325439134.5091999</v>
      </c>
      <c r="D8" s="41">
        <f>117759874.24+15881933+26000000</f>
        <v>159641807.24</v>
      </c>
      <c r="E8" s="23">
        <v>13000000</v>
      </c>
      <c r="F8" s="24">
        <v>0.14775659143924713</v>
      </c>
    </row>
    <row r="9" spans="1:6" ht="14.25">
      <c r="A9" s="5" t="s">
        <v>4</v>
      </c>
      <c r="B9" s="6">
        <v>23154668</v>
      </c>
      <c r="C9" s="28">
        <v>96758726.6384</v>
      </c>
      <c r="D9" s="41">
        <v>6625326.65</v>
      </c>
      <c r="E9" s="23">
        <v>0</v>
      </c>
      <c r="F9" s="24">
        <v>0</v>
      </c>
    </row>
    <row r="10" spans="1:6" ht="14.25">
      <c r="A10" s="5" t="s">
        <v>5</v>
      </c>
      <c r="B10" s="6">
        <v>15427612</v>
      </c>
      <c r="C10" s="28">
        <v>64468905.0256</v>
      </c>
      <c r="D10" s="41">
        <v>13958663</v>
      </c>
      <c r="E10" s="23">
        <v>0</v>
      </c>
      <c r="F10" s="24">
        <v>0</v>
      </c>
    </row>
    <row r="11" spans="1:6" ht="14.25">
      <c r="A11" s="3" t="s">
        <v>6</v>
      </c>
      <c r="B11" s="4">
        <v>302923400</v>
      </c>
      <c r="C11" s="4">
        <v>1265856303.9199998</v>
      </c>
      <c r="D11" s="40">
        <f>D12+D13</f>
        <v>112575768.81</v>
      </c>
      <c r="E11" s="21">
        <f>E12+E13</f>
        <v>0</v>
      </c>
      <c r="F11" s="22">
        <v>24000000</v>
      </c>
    </row>
    <row r="12" spans="1:6" ht="14.25">
      <c r="A12" s="5" t="s">
        <v>7</v>
      </c>
      <c r="B12" s="6">
        <v>160919703</v>
      </c>
      <c r="C12" s="28">
        <v>672451254.8964</v>
      </c>
      <c r="D12" s="41">
        <f>46811021.15+15047793+16106667</f>
        <v>77965481.15</v>
      </c>
      <c r="E12" s="23">
        <v>0</v>
      </c>
      <c r="F12" s="24">
        <v>0</v>
      </c>
    </row>
    <row r="13" spans="1:6" ht="15" thickBot="1">
      <c r="A13" s="70" t="s">
        <v>8</v>
      </c>
      <c r="B13" s="71">
        <v>142003697</v>
      </c>
      <c r="C13" s="72">
        <v>593405049.0236</v>
      </c>
      <c r="D13" s="73">
        <f>34610287.66</f>
        <v>34610287.66</v>
      </c>
      <c r="E13" s="74">
        <v>0</v>
      </c>
      <c r="F13" s="25">
        <v>24000000</v>
      </c>
    </row>
    <row r="14" spans="1:6" ht="15" thickBot="1">
      <c r="A14" s="85"/>
      <c r="B14" s="104" t="s">
        <v>14</v>
      </c>
      <c r="C14" s="105"/>
      <c r="D14" s="83" t="s">
        <v>25</v>
      </c>
      <c r="E14" s="84"/>
      <c r="F14" s="47"/>
    </row>
    <row r="15" spans="1:6" ht="14.25">
      <c r="A15" s="86"/>
      <c r="B15" s="100" t="s">
        <v>13</v>
      </c>
      <c r="C15" s="100" t="s">
        <v>12</v>
      </c>
      <c r="D15" s="92" t="s">
        <v>13</v>
      </c>
      <c r="E15" s="81" t="s">
        <v>12</v>
      </c>
      <c r="F15" s="47"/>
    </row>
    <row r="16" spans="1:6" ht="30.75" customHeight="1" thickBot="1">
      <c r="A16" s="1"/>
      <c r="B16" s="101"/>
      <c r="C16" s="101"/>
      <c r="D16" s="93"/>
      <c r="E16" s="82"/>
      <c r="F16" s="47"/>
    </row>
    <row r="17" spans="1:6" ht="14.25">
      <c r="A17" s="1" t="s">
        <v>0</v>
      </c>
      <c r="B17" s="31">
        <f>B18+B23</f>
        <v>433112000</v>
      </c>
      <c r="C17" s="11">
        <f>C18+C23</f>
        <v>61622500</v>
      </c>
      <c r="D17" s="62">
        <f>D18+D23</f>
        <v>536576318.32</v>
      </c>
      <c r="E17" s="66">
        <f>E18+E23</f>
        <v>13223214.429999998</v>
      </c>
      <c r="F17" s="47"/>
    </row>
    <row r="18" spans="1:6" ht="14.25">
      <c r="A18" s="3" t="s">
        <v>1</v>
      </c>
      <c r="B18" s="16">
        <f>SUM(B19:B22)</f>
        <v>377506000</v>
      </c>
      <c r="C18" s="12">
        <f>SUM(C19:C22)</f>
        <v>56622500</v>
      </c>
      <c r="D18" s="8">
        <f>SUM(D19:D22)</f>
        <v>428431210.64</v>
      </c>
      <c r="E18" s="63">
        <v>11046046.249999998</v>
      </c>
      <c r="F18" s="47"/>
    </row>
    <row r="19" spans="1:6" ht="14.25">
      <c r="A19" s="5" t="s">
        <v>2</v>
      </c>
      <c r="B19" s="17">
        <v>289216000</v>
      </c>
      <c r="C19" s="13">
        <f>51622500+5000000</f>
        <v>56622500</v>
      </c>
      <c r="D19" s="9">
        <v>355866212</v>
      </c>
      <c r="E19" s="64"/>
      <c r="F19" s="47"/>
    </row>
    <row r="20" spans="1:6" ht="14.25">
      <c r="A20" s="5" t="s">
        <v>3</v>
      </c>
      <c r="B20" s="17">
        <v>75811000</v>
      </c>
      <c r="C20" s="13">
        <v>0</v>
      </c>
      <c r="D20" s="9">
        <v>54412197.489999995</v>
      </c>
      <c r="E20" s="64"/>
      <c r="F20" s="47"/>
    </row>
    <row r="21" spans="1:6" ht="14.25">
      <c r="A21" s="5" t="s">
        <v>4</v>
      </c>
      <c r="B21" s="17">
        <v>5606000</v>
      </c>
      <c r="C21" s="13">
        <v>0</v>
      </c>
      <c r="D21" s="9">
        <v>6039161.7</v>
      </c>
      <c r="E21" s="64"/>
      <c r="F21" s="47"/>
    </row>
    <row r="22" spans="1:6" ht="14.25">
      <c r="A22" s="5" t="s">
        <v>5</v>
      </c>
      <c r="B22" s="17">
        <v>6873000</v>
      </c>
      <c r="C22" s="13">
        <v>0</v>
      </c>
      <c r="D22" s="9">
        <v>12113639.45</v>
      </c>
      <c r="E22" s="64"/>
      <c r="F22" s="47"/>
    </row>
    <row r="23" spans="1:6" ht="14.25">
      <c r="A23" s="3" t="s">
        <v>6</v>
      </c>
      <c r="B23" s="16">
        <f>SUM(B24:B25)</f>
        <v>55606000</v>
      </c>
      <c r="C23" s="12">
        <f>SUM(C24:C25)</f>
        <v>5000000</v>
      </c>
      <c r="D23" s="8">
        <f>SUM(D24:D25)</f>
        <v>108145107.68</v>
      </c>
      <c r="E23" s="63">
        <v>2177168.1799999997</v>
      </c>
      <c r="F23" s="47"/>
    </row>
    <row r="24" spans="1:6" ht="14.25">
      <c r="A24" s="5" t="s">
        <v>7</v>
      </c>
      <c r="B24" s="17">
        <v>28425000</v>
      </c>
      <c r="C24" s="13">
        <v>5000000</v>
      </c>
      <c r="D24" s="9">
        <v>58474880.89</v>
      </c>
      <c r="E24" s="64"/>
      <c r="F24" s="47"/>
    </row>
    <row r="25" spans="1:6" ht="15" thickBot="1">
      <c r="A25" s="75" t="s">
        <v>8</v>
      </c>
      <c r="B25" s="18">
        <v>27181000</v>
      </c>
      <c r="C25" s="14">
        <v>0</v>
      </c>
      <c r="D25" s="32">
        <v>49670226.79</v>
      </c>
      <c r="E25" s="65"/>
      <c r="F25" s="47"/>
    </row>
    <row r="26" spans="1:6" ht="15" thickBot="1">
      <c r="A26" s="76"/>
      <c r="B26" s="83" t="s">
        <v>15</v>
      </c>
      <c r="C26" s="84"/>
      <c r="D26" s="96" t="s">
        <v>26</v>
      </c>
      <c r="E26" s="97"/>
      <c r="F26" s="47"/>
    </row>
    <row r="27" spans="1:6" ht="14.25">
      <c r="A27" s="77"/>
      <c r="B27" s="87" t="s">
        <v>13</v>
      </c>
      <c r="C27" s="89" t="s">
        <v>12</v>
      </c>
      <c r="D27" s="94" t="s">
        <v>13</v>
      </c>
      <c r="E27" s="95" t="s">
        <v>12</v>
      </c>
      <c r="F27" s="47"/>
    </row>
    <row r="28" spans="1:6" ht="31.5" customHeight="1">
      <c r="A28" s="77"/>
      <c r="B28" s="88"/>
      <c r="C28" s="90"/>
      <c r="D28" s="94"/>
      <c r="E28" s="95"/>
      <c r="F28" s="47"/>
    </row>
    <row r="29" spans="1:6" ht="14.25">
      <c r="A29" s="1" t="s">
        <v>0</v>
      </c>
      <c r="B29" s="48">
        <f>SUM(B30+B35)</f>
        <v>215238054</v>
      </c>
      <c r="C29" s="48">
        <v>28158095.129999988</v>
      </c>
      <c r="D29" s="58">
        <v>446342252.26640004</v>
      </c>
      <c r="E29" s="67">
        <v>7329073.6148000015</v>
      </c>
      <c r="F29" s="47"/>
    </row>
    <row r="30" spans="1:6" ht="14.25">
      <c r="A30" s="3" t="s">
        <v>1</v>
      </c>
      <c r="B30" s="16">
        <f>SUM(B31:B34)</f>
        <v>167727057</v>
      </c>
      <c r="C30" s="12">
        <v>26989862.29999999</v>
      </c>
      <c r="D30" s="59">
        <v>354167056.9664</v>
      </c>
      <c r="E30" s="78">
        <v>0</v>
      </c>
      <c r="F30" s="47"/>
    </row>
    <row r="31" spans="1:6" ht="14.25">
      <c r="A31" s="5" t="s">
        <v>2</v>
      </c>
      <c r="B31" s="17">
        <v>112471735</v>
      </c>
      <c r="C31" s="13">
        <v>21598477.209999993</v>
      </c>
      <c r="D31" s="60">
        <v>278044514.7264</v>
      </c>
      <c r="E31" s="79">
        <v>0</v>
      </c>
      <c r="F31" s="47"/>
    </row>
    <row r="32" spans="1:6" ht="14.25">
      <c r="A32" s="5" t="s">
        <v>3</v>
      </c>
      <c r="B32" s="17">
        <v>48106020</v>
      </c>
      <c r="C32" s="13">
        <v>4752009.829999998</v>
      </c>
      <c r="D32" s="60">
        <v>66580018.0704</v>
      </c>
      <c r="E32" s="79">
        <v>0</v>
      </c>
      <c r="F32" s="47"/>
    </row>
    <row r="33" spans="1:6" ht="14.25">
      <c r="A33" s="5" t="s">
        <v>4</v>
      </c>
      <c r="B33" s="17">
        <v>3141082</v>
      </c>
      <c r="C33" s="13">
        <v>169104.27000000002</v>
      </c>
      <c r="D33" s="60">
        <v>7093897.4496</v>
      </c>
      <c r="E33" s="79">
        <v>0</v>
      </c>
      <c r="F33" s="47"/>
    </row>
    <row r="34" spans="1:6" ht="14.25">
      <c r="A34" s="5" t="s">
        <v>5</v>
      </c>
      <c r="B34" s="17">
        <v>4008220</v>
      </c>
      <c r="C34" s="13">
        <v>470270.9900000002</v>
      </c>
      <c r="D34" s="60">
        <v>2448626.72</v>
      </c>
      <c r="E34" s="79">
        <v>0</v>
      </c>
      <c r="F34" s="47"/>
    </row>
    <row r="35" spans="1:6" ht="14.25">
      <c r="A35" s="3" t="s">
        <v>6</v>
      </c>
      <c r="B35" s="16">
        <f>SUM(B36:B37)</f>
        <v>47510997</v>
      </c>
      <c r="C35" s="12">
        <v>1168232.8299999982</v>
      </c>
      <c r="D35" s="59">
        <v>92175195.3</v>
      </c>
      <c r="E35" s="78">
        <v>7329073.6148000015</v>
      </c>
      <c r="F35" s="47"/>
    </row>
    <row r="36" spans="1:6" ht="14.25">
      <c r="A36" s="5" t="s">
        <v>7</v>
      </c>
      <c r="B36" s="17">
        <v>27412997</v>
      </c>
      <c r="C36" s="13">
        <v>137793.7899999991</v>
      </c>
      <c r="D36" s="60">
        <v>54086374.54</v>
      </c>
      <c r="E36" s="79">
        <v>0</v>
      </c>
      <c r="F36" s="47"/>
    </row>
    <row r="37" spans="1:6" ht="15" thickBot="1">
      <c r="A37" s="75" t="s">
        <v>8</v>
      </c>
      <c r="B37" s="35">
        <v>20098000</v>
      </c>
      <c r="C37" s="36">
        <v>1030439.0399999991</v>
      </c>
      <c r="D37" s="61">
        <v>38088820.76</v>
      </c>
      <c r="E37" s="80">
        <v>7329073.6148000015</v>
      </c>
      <c r="F37" s="47"/>
    </row>
    <row r="38" spans="1:6" ht="15" thickBot="1">
      <c r="A38" s="76"/>
      <c r="B38" s="83" t="s">
        <v>23</v>
      </c>
      <c r="C38" s="84"/>
      <c r="D38" s="83" t="s">
        <v>27</v>
      </c>
      <c r="E38" s="84"/>
      <c r="F38" s="47"/>
    </row>
    <row r="39" spans="1:6" ht="14.25" customHeight="1">
      <c r="A39" s="77"/>
      <c r="B39" s="81" t="s">
        <v>21</v>
      </c>
      <c r="C39" s="81" t="s">
        <v>12</v>
      </c>
      <c r="D39" s="81" t="s">
        <v>13</v>
      </c>
      <c r="E39" s="81" t="s">
        <v>12</v>
      </c>
      <c r="F39" s="47"/>
    </row>
    <row r="40" spans="1:6" ht="51.75" customHeight="1" thickBot="1">
      <c r="A40" s="77"/>
      <c r="B40" s="82"/>
      <c r="C40" s="82"/>
      <c r="D40" s="82"/>
      <c r="E40" s="82"/>
      <c r="F40" s="47"/>
    </row>
    <row r="41" spans="1:6" ht="14.25">
      <c r="A41" s="1" t="s">
        <v>0</v>
      </c>
      <c r="B41" s="2">
        <v>557365138</v>
      </c>
      <c r="C41" s="2">
        <v>3705000</v>
      </c>
      <c r="D41" s="7">
        <v>142913936.91</v>
      </c>
      <c r="E41" s="2">
        <v>19739839.4652</v>
      </c>
      <c r="F41" s="47"/>
    </row>
    <row r="42" spans="1:6" ht="14.25">
      <c r="A42" s="3" t="s">
        <v>1</v>
      </c>
      <c r="B42" s="17">
        <v>477948169</v>
      </c>
      <c r="C42" s="34">
        <v>0</v>
      </c>
      <c r="D42" s="8">
        <v>121139154.48</v>
      </c>
      <c r="E42" s="27">
        <v>19497172.746</v>
      </c>
      <c r="F42" s="47"/>
    </row>
    <row r="43" spans="1:6" ht="14.25">
      <c r="A43" s="5" t="s">
        <v>2</v>
      </c>
      <c r="B43" s="17">
        <v>347487036</v>
      </c>
      <c r="C43" s="34">
        <v>0</v>
      </c>
      <c r="D43" s="42">
        <v>84440151.08</v>
      </c>
      <c r="E43" s="44">
        <v>17793476.345200002</v>
      </c>
      <c r="F43" s="47"/>
    </row>
    <row r="44" spans="1:6" ht="14.25">
      <c r="A44" s="5" t="s">
        <v>3</v>
      </c>
      <c r="B44" s="17">
        <v>121883222</v>
      </c>
      <c r="C44" s="34">
        <v>0</v>
      </c>
      <c r="D44" s="42">
        <v>32563938.07</v>
      </c>
      <c r="E44" s="44">
        <v>866817.1279999986</v>
      </c>
      <c r="F44" s="47"/>
    </row>
    <row r="45" spans="1:6" ht="14.25">
      <c r="A45" s="5" t="s">
        <v>4</v>
      </c>
      <c r="B45" s="17">
        <v>7638150</v>
      </c>
      <c r="C45" s="34">
        <v>0</v>
      </c>
      <c r="D45" s="42">
        <v>1375036</v>
      </c>
      <c r="E45" s="44">
        <v>836879.2727999999</v>
      </c>
      <c r="F45" s="47"/>
    </row>
    <row r="46" spans="1:6" ht="14.25">
      <c r="A46" s="5" t="s">
        <v>5</v>
      </c>
      <c r="B46" s="17">
        <v>939760</v>
      </c>
      <c r="C46" s="34">
        <v>0</v>
      </c>
      <c r="D46" s="42">
        <v>2760029.33</v>
      </c>
      <c r="E46" s="44">
        <v>0</v>
      </c>
      <c r="F46" s="47"/>
    </row>
    <row r="47" spans="1:6" ht="14.25">
      <c r="A47" s="3" t="s">
        <v>6</v>
      </c>
      <c r="B47" s="10">
        <v>79416969</v>
      </c>
      <c r="C47" s="4">
        <f>C41</f>
        <v>3705000</v>
      </c>
      <c r="D47" s="8">
        <v>21774782.43</v>
      </c>
      <c r="E47" s="27">
        <v>242666.71920000017</v>
      </c>
      <c r="F47" s="47"/>
    </row>
    <row r="48" spans="1:6" ht="14.25">
      <c r="A48" s="5" t="s">
        <v>7</v>
      </c>
      <c r="B48" s="9">
        <v>43080284</v>
      </c>
      <c r="C48" s="28">
        <v>0</v>
      </c>
      <c r="D48" s="42">
        <v>8629635.36</v>
      </c>
      <c r="E48" s="44">
        <v>242666.71920000017</v>
      </c>
      <c r="F48" s="47"/>
    </row>
    <row r="49" spans="1:6" ht="15" thickBot="1">
      <c r="A49" s="75" t="s">
        <v>8</v>
      </c>
      <c r="B49" s="32">
        <v>36336685</v>
      </c>
      <c r="C49" s="30">
        <f>C47</f>
        <v>3705000</v>
      </c>
      <c r="D49" s="43">
        <v>13145147.07</v>
      </c>
      <c r="E49" s="45">
        <v>0</v>
      </c>
      <c r="F49" s="47"/>
    </row>
    <row r="50" spans="1:7" ht="15" thickBot="1">
      <c r="A50" s="76"/>
      <c r="B50" s="83" t="s">
        <v>20</v>
      </c>
      <c r="C50" s="84"/>
      <c r="D50" s="83" t="s">
        <v>28</v>
      </c>
      <c r="E50" s="84"/>
      <c r="F50" s="49"/>
      <c r="G50" s="37"/>
    </row>
    <row r="51" spans="1:7" ht="14.25" customHeight="1">
      <c r="A51" s="77"/>
      <c r="B51" s="81" t="s">
        <v>13</v>
      </c>
      <c r="C51" s="81" t="s">
        <v>12</v>
      </c>
      <c r="D51" s="81" t="s">
        <v>13</v>
      </c>
      <c r="E51" s="81" t="s">
        <v>12</v>
      </c>
      <c r="F51" s="50"/>
      <c r="G51" s="38"/>
    </row>
    <row r="52" spans="1:7" ht="15" thickBot="1">
      <c r="A52" s="77"/>
      <c r="B52" s="82"/>
      <c r="C52" s="82"/>
      <c r="D52" s="82"/>
      <c r="E52" s="82"/>
      <c r="F52" s="50"/>
      <c r="G52" s="38"/>
    </row>
    <row r="53" spans="1:7" ht="14.25">
      <c r="A53" s="1" t="s">
        <v>0</v>
      </c>
      <c r="B53" s="51">
        <v>300399421.03000003</v>
      </c>
      <c r="C53" s="51">
        <v>23500000</v>
      </c>
      <c r="D53" s="2"/>
      <c r="E53" s="2"/>
      <c r="F53" s="50"/>
      <c r="G53" s="38"/>
    </row>
    <row r="54" spans="1:7" ht="14.25">
      <c r="A54" s="3" t="s">
        <v>1</v>
      </c>
      <c r="B54" s="52">
        <v>259340248.65000004</v>
      </c>
      <c r="C54" s="53">
        <v>18000000</v>
      </c>
      <c r="D54" s="4">
        <v>214496598.7</v>
      </c>
      <c r="E54" s="4">
        <v>18597117.97999999</v>
      </c>
      <c r="F54" s="50"/>
      <c r="G54" s="38"/>
    </row>
    <row r="55" spans="1:7" ht="14.25">
      <c r="A55" s="5" t="s">
        <v>2</v>
      </c>
      <c r="B55" s="54">
        <v>170190033.73000002</v>
      </c>
      <c r="C55" s="55">
        <v>18000000</v>
      </c>
      <c r="D55" s="6">
        <v>139313240.65</v>
      </c>
      <c r="E55" s="6">
        <v>15807547.039999995</v>
      </c>
      <c r="F55" s="50"/>
      <c r="G55" s="38"/>
    </row>
    <row r="56" spans="1:7" ht="14.25">
      <c r="A56" s="5" t="s">
        <v>3</v>
      </c>
      <c r="B56" s="54">
        <v>82300835.17</v>
      </c>
      <c r="C56" s="55">
        <v>0</v>
      </c>
      <c r="D56" s="6">
        <v>70014927.72</v>
      </c>
      <c r="E56" s="6">
        <v>2788222.32</v>
      </c>
      <c r="F56" s="50"/>
      <c r="G56" s="38"/>
    </row>
    <row r="57" spans="1:7" ht="14.25">
      <c r="A57" s="5" t="s">
        <v>4</v>
      </c>
      <c r="B57" s="54">
        <v>4212122.529999999</v>
      </c>
      <c r="C57" s="55">
        <v>0</v>
      </c>
      <c r="D57" s="6">
        <v>4409965.92</v>
      </c>
      <c r="E57" s="6">
        <v>0</v>
      </c>
      <c r="F57" s="50"/>
      <c r="G57" s="38"/>
    </row>
    <row r="58" spans="1:7" ht="14.25">
      <c r="A58" s="5" t="s">
        <v>5</v>
      </c>
      <c r="B58" s="54">
        <v>2637257.22</v>
      </c>
      <c r="C58" s="55">
        <v>0</v>
      </c>
      <c r="D58" s="6">
        <v>758464.41</v>
      </c>
      <c r="E58" s="6">
        <v>0</v>
      </c>
      <c r="F58" s="50"/>
      <c r="G58" s="38"/>
    </row>
    <row r="59" spans="1:7" ht="14.25">
      <c r="A59" s="3" t="s">
        <v>6</v>
      </c>
      <c r="B59" s="52">
        <v>41059172.379999995</v>
      </c>
      <c r="C59" s="53">
        <v>5500000</v>
      </c>
      <c r="D59" s="4">
        <v>52226402</v>
      </c>
      <c r="E59" s="4">
        <v>8000000</v>
      </c>
      <c r="F59" s="50"/>
      <c r="G59" s="38"/>
    </row>
    <row r="60" spans="1:7" ht="14.25">
      <c r="A60" s="5" t="s">
        <v>7</v>
      </c>
      <c r="B60" s="54">
        <v>22576221.82</v>
      </c>
      <c r="C60" s="55">
        <v>0</v>
      </c>
      <c r="D60" s="6">
        <v>32818658.54</v>
      </c>
      <c r="E60" s="6">
        <v>8000000</v>
      </c>
      <c r="F60" s="50"/>
      <c r="G60" s="38"/>
    </row>
    <row r="61" spans="1:6" ht="15" thickBot="1">
      <c r="A61" s="75" t="s">
        <v>8</v>
      </c>
      <c r="B61" s="56">
        <v>18482950.56</v>
      </c>
      <c r="C61" s="57">
        <v>5500000</v>
      </c>
      <c r="D61" s="29">
        <v>19407743.46</v>
      </c>
      <c r="E61" s="29">
        <v>0</v>
      </c>
      <c r="F61" s="47"/>
    </row>
    <row r="62" spans="1:6" ht="15" thickBot="1">
      <c r="A62" s="76"/>
      <c r="B62" s="83" t="s">
        <v>22</v>
      </c>
      <c r="C62" s="91"/>
      <c r="D62" s="83" t="s">
        <v>29</v>
      </c>
      <c r="E62" s="84"/>
      <c r="F62" s="47"/>
    </row>
    <row r="63" spans="1:6" ht="14.25">
      <c r="A63" s="77"/>
      <c r="B63" s="81" t="s">
        <v>21</v>
      </c>
      <c r="C63" s="92" t="s">
        <v>12</v>
      </c>
      <c r="D63" s="81" t="s">
        <v>13</v>
      </c>
      <c r="E63" s="81" t="s">
        <v>12</v>
      </c>
      <c r="F63" s="47"/>
    </row>
    <row r="64" spans="1:6" ht="15" thickBot="1">
      <c r="A64" s="77"/>
      <c r="B64" s="82"/>
      <c r="C64" s="93"/>
      <c r="D64" s="82"/>
      <c r="E64" s="82"/>
      <c r="F64" s="47"/>
    </row>
    <row r="65" spans="1:6" ht="14.25">
      <c r="A65" s="1" t="s">
        <v>0</v>
      </c>
      <c r="B65" s="2">
        <f>SUM(B66:B70)</f>
        <v>414454344</v>
      </c>
      <c r="C65" s="7">
        <f>SUM(C66:C70)</f>
        <v>85600000</v>
      </c>
      <c r="D65" s="2">
        <f>D66+D71</f>
        <v>552942882.57</v>
      </c>
      <c r="E65" s="2">
        <f>E66+E71</f>
        <v>95536359.11111906</v>
      </c>
      <c r="F65" s="47"/>
    </row>
    <row r="66" spans="1:6" ht="14.25">
      <c r="A66" s="3" t="s">
        <v>1</v>
      </c>
      <c r="B66" s="17">
        <v>207227172</v>
      </c>
      <c r="C66" s="15">
        <v>42800000</v>
      </c>
      <c r="D66" s="16">
        <f>D67+D68+D69+D70</f>
        <v>458992607.31000006</v>
      </c>
      <c r="E66" s="12">
        <f>E67+E68+E69+E70</f>
        <v>81012047.11111906</v>
      </c>
      <c r="F66" s="47"/>
    </row>
    <row r="67" spans="1:6" ht="14.25">
      <c r="A67" s="5" t="s">
        <v>2</v>
      </c>
      <c r="B67" s="17">
        <v>154120845</v>
      </c>
      <c r="C67" s="15">
        <v>23800000</v>
      </c>
      <c r="D67" s="17">
        <v>345240075.69000006</v>
      </c>
      <c r="E67" s="13">
        <v>55166364.74593973</v>
      </c>
      <c r="F67" s="47"/>
    </row>
    <row r="68" spans="1:6" ht="14.25">
      <c r="A68" s="5" t="s">
        <v>3</v>
      </c>
      <c r="B68" s="17">
        <v>46286419</v>
      </c>
      <c r="C68" s="15">
        <v>17000000</v>
      </c>
      <c r="D68" s="17">
        <v>94388843.64999999</v>
      </c>
      <c r="E68" s="13">
        <v>25821390.159470096</v>
      </c>
      <c r="F68" s="47"/>
    </row>
    <row r="69" spans="1:6" ht="14.25">
      <c r="A69" s="5" t="s">
        <v>4</v>
      </c>
      <c r="B69" s="17">
        <v>5847690</v>
      </c>
      <c r="C69" s="15">
        <v>2000000</v>
      </c>
      <c r="D69" s="17">
        <v>14261077.43</v>
      </c>
      <c r="E69" s="13">
        <v>24292.205709237605</v>
      </c>
      <c r="F69" s="47"/>
    </row>
    <row r="70" spans="1:6" ht="14.25">
      <c r="A70" s="5" t="s">
        <v>5</v>
      </c>
      <c r="B70" s="17">
        <v>972218</v>
      </c>
      <c r="C70" s="33">
        <v>0</v>
      </c>
      <c r="D70" s="17">
        <v>5102610.54</v>
      </c>
      <c r="E70" s="13">
        <v>0</v>
      </c>
      <c r="F70" s="47"/>
    </row>
    <row r="71" spans="1:6" ht="14.25">
      <c r="A71" s="3" t="s">
        <v>6</v>
      </c>
      <c r="B71" s="10">
        <f>SUM(B72:B73)</f>
        <v>57101816</v>
      </c>
      <c r="C71" s="10">
        <f>SUM(C72:C73)</f>
        <v>600000</v>
      </c>
      <c r="D71" s="16">
        <f>D72+D73</f>
        <v>93950275.25999999</v>
      </c>
      <c r="E71" s="12">
        <f>E72+E73</f>
        <v>14524312</v>
      </c>
      <c r="F71" s="47"/>
    </row>
    <row r="72" spans="1:6" ht="14.25">
      <c r="A72" s="5" t="s">
        <v>7</v>
      </c>
      <c r="B72" s="9">
        <v>22840916</v>
      </c>
      <c r="C72" s="9">
        <v>600000</v>
      </c>
      <c r="D72" s="17">
        <v>64482058.86</v>
      </c>
      <c r="E72" s="13">
        <f>1000000+11000000</f>
        <v>12000000</v>
      </c>
      <c r="F72" s="47"/>
    </row>
    <row r="73" spans="1:6" ht="15" thickBot="1">
      <c r="A73" s="75" t="s">
        <v>8</v>
      </c>
      <c r="B73" s="32">
        <v>34260900</v>
      </c>
      <c r="C73" s="32">
        <v>0</v>
      </c>
      <c r="D73" s="18">
        <v>29468216.4</v>
      </c>
      <c r="E73" s="46">
        <f>700000+1824312</f>
        <v>2524312</v>
      </c>
      <c r="F73" s="47"/>
    </row>
    <row r="74" spans="1:6" ht="15" thickBot="1">
      <c r="A74" s="76"/>
      <c r="B74" s="83" t="s">
        <v>30</v>
      </c>
      <c r="C74" s="84"/>
      <c r="D74" s="83" t="s">
        <v>32</v>
      </c>
      <c r="E74" s="84"/>
      <c r="F74" s="47"/>
    </row>
    <row r="75" spans="1:6" ht="14.25">
      <c r="A75" s="77"/>
      <c r="B75" s="81" t="s">
        <v>13</v>
      </c>
      <c r="C75" s="81" t="s">
        <v>12</v>
      </c>
      <c r="D75" s="81" t="s">
        <v>31</v>
      </c>
      <c r="E75" s="81" t="s">
        <v>12</v>
      </c>
      <c r="F75" s="47"/>
    </row>
    <row r="76" spans="1:6" ht="15" thickBot="1">
      <c r="A76" s="77"/>
      <c r="B76" s="82"/>
      <c r="C76" s="82"/>
      <c r="D76" s="82"/>
      <c r="E76" s="82"/>
      <c r="F76" s="47"/>
    </row>
    <row r="77" spans="1:6" ht="14.25">
      <c r="A77" s="1" t="s">
        <v>0</v>
      </c>
      <c r="B77" s="2">
        <f>B78+B83</f>
        <v>174084253.82</v>
      </c>
      <c r="C77" s="2">
        <f>C78+C83</f>
        <v>56042162.629999995</v>
      </c>
      <c r="D77" s="7">
        <f>D78+D83</f>
        <v>365649108.57000005</v>
      </c>
      <c r="E77" s="26">
        <f>E78+E83</f>
        <v>4000000</v>
      </c>
      <c r="F77" s="47"/>
    </row>
    <row r="78" spans="1:6" ht="14.25">
      <c r="A78" s="3" t="s">
        <v>1</v>
      </c>
      <c r="B78" s="68">
        <f>B79+B80+B81+B82</f>
        <v>130100455.43999998</v>
      </c>
      <c r="C78" s="69">
        <f>C79+C80+C81+C82</f>
        <v>43323146.93</v>
      </c>
      <c r="D78" s="8">
        <f>SUM(D79:D82)</f>
        <v>317359355.1</v>
      </c>
      <c r="E78" s="27">
        <f>SUM(E79:E82)</f>
        <v>0</v>
      </c>
      <c r="F78" s="47"/>
    </row>
    <row r="79" spans="1:6" ht="14.25">
      <c r="A79" s="5" t="s">
        <v>2</v>
      </c>
      <c r="B79" s="17">
        <v>106385711.02</v>
      </c>
      <c r="C79" s="13">
        <v>33379921.43</v>
      </c>
      <c r="D79" s="9">
        <f>228567662.11+10545936.25</f>
        <v>239113598.36</v>
      </c>
      <c r="E79" s="28">
        <v>0</v>
      </c>
      <c r="F79" s="47"/>
    </row>
    <row r="80" spans="1:6" ht="14.25">
      <c r="A80" s="5" t="s">
        <v>3</v>
      </c>
      <c r="B80" s="17">
        <v>20436398.72</v>
      </c>
      <c r="C80" s="13">
        <f>10524159.15-580933.65</f>
        <v>9943225.5</v>
      </c>
      <c r="D80" s="9">
        <v>66312722.24</v>
      </c>
      <c r="E80" s="28">
        <v>0</v>
      </c>
      <c r="F80" s="47"/>
    </row>
    <row r="81" spans="1:6" ht="14.25">
      <c r="A81" s="5" t="s">
        <v>4</v>
      </c>
      <c r="B81" s="17">
        <v>1470833.46</v>
      </c>
      <c r="C81" s="13">
        <v>0</v>
      </c>
      <c r="D81" s="9">
        <v>9993695.18</v>
      </c>
      <c r="E81" s="28">
        <v>0</v>
      </c>
      <c r="F81" s="47"/>
    </row>
    <row r="82" spans="1:6" ht="14.25">
      <c r="A82" s="5" t="s">
        <v>5</v>
      </c>
      <c r="B82" s="17">
        <v>1807512.24</v>
      </c>
      <c r="C82" s="13">
        <v>0</v>
      </c>
      <c r="D82" s="9">
        <v>1939339.32</v>
      </c>
      <c r="E82" s="28">
        <v>0</v>
      </c>
      <c r="F82" s="47"/>
    </row>
    <row r="83" spans="1:6" ht="14.25">
      <c r="A83" s="3" t="s">
        <v>6</v>
      </c>
      <c r="B83" s="68">
        <f>B84+B85</f>
        <v>43983798.379999995</v>
      </c>
      <c r="C83" s="69">
        <f>C84+C85</f>
        <v>12719015.7</v>
      </c>
      <c r="D83" s="10">
        <f>SUM(D84:D85)</f>
        <v>48289753.47</v>
      </c>
      <c r="E83" s="4">
        <f>SUM(E84:E85)</f>
        <v>4000000</v>
      </c>
      <c r="F83" s="47"/>
    </row>
    <row r="84" spans="1:6" ht="14.25">
      <c r="A84" s="5" t="s">
        <v>7</v>
      </c>
      <c r="B84" s="17">
        <v>40817585.76</v>
      </c>
      <c r="C84" s="13">
        <f>12724885.54-5869.84</f>
        <v>12719015.7</v>
      </c>
      <c r="D84" s="9">
        <v>25432147.24</v>
      </c>
      <c r="E84" s="28">
        <v>2000000</v>
      </c>
      <c r="F84" s="47"/>
    </row>
    <row r="85" spans="1:6" ht="15" thickBot="1">
      <c r="A85" s="75" t="s">
        <v>8</v>
      </c>
      <c r="B85" s="18">
        <v>3166212.62</v>
      </c>
      <c r="C85" s="14">
        <v>0</v>
      </c>
      <c r="D85" s="32">
        <v>22857606.23</v>
      </c>
      <c r="E85" s="30">
        <v>2000000</v>
      </c>
      <c r="F85" s="47"/>
    </row>
  </sheetData>
  <sheetProtection/>
  <mergeCells count="45">
    <mergeCell ref="C3:C4"/>
    <mergeCell ref="A3:A4"/>
    <mergeCell ref="B15:B16"/>
    <mergeCell ref="B14:C14"/>
    <mergeCell ref="B2:C2"/>
    <mergeCell ref="B63:B64"/>
    <mergeCell ref="D39:D40"/>
    <mergeCell ref="E39:E40"/>
    <mergeCell ref="D38:E38"/>
    <mergeCell ref="D63:D64"/>
    <mergeCell ref="D3:D4"/>
    <mergeCell ref="E3:E4"/>
    <mergeCell ref="C15:C16"/>
    <mergeCell ref="B3:B4"/>
    <mergeCell ref="E27:E28"/>
    <mergeCell ref="D26:E26"/>
    <mergeCell ref="C63:C64"/>
    <mergeCell ref="B62:C62"/>
    <mergeCell ref="B39:B40"/>
    <mergeCell ref="C39:C40"/>
    <mergeCell ref="B38:C38"/>
    <mergeCell ref="A14:A15"/>
    <mergeCell ref="B26:C26"/>
    <mergeCell ref="B27:B28"/>
    <mergeCell ref="C27:C28"/>
    <mergeCell ref="D2:F2"/>
    <mergeCell ref="F3:F4"/>
    <mergeCell ref="D15:D16"/>
    <mergeCell ref="E15:E16"/>
    <mergeCell ref="D14:E14"/>
    <mergeCell ref="D27:D28"/>
    <mergeCell ref="B51:B52"/>
    <mergeCell ref="E51:E52"/>
    <mergeCell ref="C51:C52"/>
    <mergeCell ref="D51:D52"/>
    <mergeCell ref="B50:C50"/>
    <mergeCell ref="D50:E50"/>
    <mergeCell ref="E63:E64"/>
    <mergeCell ref="D62:E62"/>
    <mergeCell ref="B75:B76"/>
    <mergeCell ref="C75:C76"/>
    <mergeCell ref="B74:C74"/>
    <mergeCell ref="D75:D76"/>
    <mergeCell ref="E75:E76"/>
    <mergeCell ref="D74:E74"/>
  </mergeCells>
  <printOptions/>
  <pageMargins left="0.7" right="0.7" top="0.3" bottom="0.16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mlelinska</dc:creator>
  <cp:keywords/>
  <dc:description/>
  <cp:lastModifiedBy>mlelinska</cp:lastModifiedBy>
  <cp:lastPrinted>2012-05-14T16:54:35Z</cp:lastPrinted>
  <dcterms:created xsi:type="dcterms:W3CDTF">2012-05-10T14:34:04Z</dcterms:created>
  <dcterms:modified xsi:type="dcterms:W3CDTF">2012-06-19T11:58:07Z</dcterms:modified>
  <cp:category/>
  <cp:version/>
  <cp:contentType/>
  <cp:contentStatus/>
</cp:coreProperties>
</file>